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AD16" i="1" l="1"/>
  <c r="AD15" i="1"/>
  <c r="AD14" i="1"/>
  <c r="AD13" i="1"/>
  <c r="AD12" i="1"/>
  <c r="AD11" i="1"/>
  <c r="AD10" i="1"/>
  <c r="AD9" i="1"/>
  <c r="AD8" i="1"/>
  <c r="AD7" i="1"/>
  <c r="AD6" i="1"/>
  <c r="AC16" i="1"/>
  <c r="AC15" i="1"/>
  <c r="AC14" i="1"/>
  <c r="AC13" i="1"/>
  <c r="AC12" i="1"/>
  <c r="AC11" i="1"/>
  <c r="AC10" i="1"/>
  <c r="AC9" i="1"/>
  <c r="AC8" i="1"/>
  <c r="AC7" i="1"/>
  <c r="AC6" i="1"/>
  <c r="AB16" i="1"/>
  <c r="AB15" i="1"/>
  <c r="AB14" i="1"/>
  <c r="AB13" i="1"/>
  <c r="AB12" i="1"/>
  <c r="AB11" i="1"/>
  <c r="AB10" i="1"/>
  <c r="AB9" i="1"/>
  <c r="AB8" i="1"/>
  <c r="AB7" i="1"/>
  <c r="AB6" i="1"/>
  <c r="T16" i="1"/>
  <c r="T15" i="1"/>
  <c r="T14" i="1"/>
  <c r="T13" i="1"/>
  <c r="T12" i="1"/>
  <c r="T11" i="1"/>
  <c r="T10" i="1"/>
  <c r="T9" i="1"/>
  <c r="T8" i="1"/>
  <c r="T7" i="1"/>
  <c r="T6" i="1"/>
  <c r="K16" i="1"/>
  <c r="K15" i="1"/>
  <c r="K14" i="1"/>
  <c r="K13" i="1"/>
  <c r="K12" i="1"/>
  <c r="K11" i="1"/>
  <c r="K10" i="1"/>
  <c r="K9" i="1"/>
  <c r="K8" i="1"/>
  <c r="K7" i="1"/>
  <c r="K6" i="1"/>
  <c r="I16" i="1"/>
  <c r="I15" i="1"/>
  <c r="I14" i="1"/>
  <c r="I13" i="1"/>
  <c r="I12" i="1"/>
  <c r="I11" i="1"/>
  <c r="I10" i="1"/>
  <c r="I9" i="1"/>
  <c r="I8" i="1"/>
  <c r="I7" i="1"/>
  <c r="I6" i="1"/>
  <c r="G16" i="1"/>
  <c r="G15" i="1"/>
  <c r="G14" i="1"/>
  <c r="G13" i="1"/>
  <c r="G12" i="1"/>
  <c r="G11" i="1"/>
  <c r="G10" i="1"/>
  <c r="G9" i="1"/>
  <c r="G8" i="1"/>
  <c r="G7" i="1"/>
  <c r="G6" i="1"/>
  <c r="E16" i="1"/>
  <c r="E15" i="1"/>
  <c r="E14" i="1"/>
  <c r="E13" i="1"/>
  <c r="E12" i="1"/>
  <c r="E11" i="1"/>
  <c r="E10" i="1"/>
  <c r="E9" i="1"/>
  <c r="E8" i="1"/>
  <c r="E7" i="1"/>
  <c r="E6" i="1"/>
  <c r="C16" i="1"/>
  <c r="C15" i="1"/>
  <c r="C14" i="1"/>
  <c r="C13" i="1"/>
  <c r="C12" i="1"/>
  <c r="C11" i="1"/>
  <c r="C10" i="1"/>
  <c r="C9" i="1"/>
  <c r="C8" i="1"/>
  <c r="C7" i="1"/>
  <c r="C6" i="1"/>
  <c r="AD5" i="1"/>
  <c r="AC5" i="1"/>
  <c r="AB5" i="1"/>
  <c r="T5" i="1"/>
  <c r="K5" i="1"/>
  <c r="I5" i="1"/>
  <c r="G5" i="1"/>
  <c r="E5" i="1"/>
  <c r="C5" i="1"/>
  <c r="AJ22" i="1" l="1"/>
  <c r="AJ21" i="1"/>
  <c r="AJ20" i="1"/>
  <c r="R17" i="1" l="1"/>
  <c r="Q17" i="1"/>
  <c r="N17" i="1"/>
  <c r="M17" i="1"/>
  <c r="L17" i="1"/>
  <c r="P17" i="1"/>
  <c r="O16" i="1"/>
  <c r="O15" i="1"/>
  <c r="O14" i="1"/>
  <c r="O13" i="1"/>
  <c r="O12" i="1"/>
  <c r="O11" i="1"/>
  <c r="O10" i="1"/>
  <c r="O9" i="1"/>
  <c r="O8" i="1"/>
  <c r="O7" i="1"/>
  <c r="O6" i="1"/>
  <c r="J5" i="1"/>
  <c r="B6" i="1"/>
  <c r="Y5" i="1"/>
  <c r="Z5" i="1" s="1"/>
  <c r="D5" i="1"/>
  <c r="O5" i="1"/>
  <c r="H5" i="1"/>
  <c r="F5" i="1"/>
  <c r="U5" i="1" s="1"/>
  <c r="H6" i="1" l="1"/>
  <c r="S5" i="1"/>
  <c r="D6" i="1"/>
  <c r="B7" i="1"/>
  <c r="V5" i="1"/>
  <c r="F7" i="1"/>
  <c r="J7" i="1"/>
  <c r="D7" i="1"/>
  <c r="W5" i="1"/>
  <c r="S6" i="1"/>
  <c r="X5" i="1"/>
  <c r="O17" i="1"/>
  <c r="F6" i="1"/>
  <c r="J6" i="1"/>
  <c r="AA5" i="1"/>
  <c r="W6" i="1" l="1"/>
  <c r="X6" i="1" s="1"/>
  <c r="B8" i="1"/>
  <c r="H7" i="1"/>
  <c r="U6" i="1"/>
  <c r="Y7" i="1"/>
  <c r="Y6" i="1"/>
  <c r="U7" i="1"/>
  <c r="V7" i="1" s="1"/>
  <c r="S7" i="1"/>
  <c r="AK5" i="1"/>
  <c r="W7" i="1" l="1"/>
  <c r="X7" i="1" s="1"/>
  <c r="B9" i="1"/>
  <c r="F8" i="1"/>
  <c r="H8" i="1"/>
  <c r="J8" i="1"/>
  <c r="D8" i="1"/>
  <c r="AA6" i="1"/>
  <c r="Z6" i="1"/>
  <c r="V6" i="1"/>
  <c r="Z7" i="1"/>
  <c r="AA7" i="1"/>
  <c r="AE5" i="1"/>
  <c r="AF5" i="1" s="1"/>
  <c r="AG5" i="1" s="1"/>
  <c r="AH5" i="1" l="1"/>
  <c r="AI5" i="1" s="1"/>
  <c r="Y8" i="1"/>
  <c r="W8" i="1"/>
  <c r="X8" i="1" s="1"/>
  <c r="D9" i="1"/>
  <c r="F9" i="1"/>
  <c r="H9" i="1"/>
  <c r="B10" i="1"/>
  <c r="J9" i="1"/>
  <c r="S8" i="1"/>
  <c r="U8" i="1"/>
  <c r="V8" i="1" s="1"/>
  <c r="AK7" i="1"/>
  <c r="AK6" i="1"/>
  <c r="B11" i="1" l="1"/>
  <c r="F10" i="1"/>
  <c r="H10" i="1"/>
  <c r="J10" i="1"/>
  <c r="D10" i="1"/>
  <c r="U9" i="1"/>
  <c r="V9" i="1" s="1"/>
  <c r="S9" i="1"/>
  <c r="Y9" i="1"/>
  <c r="W9" i="1"/>
  <c r="X9" i="1" s="1"/>
  <c r="AA8" i="1"/>
  <c r="Z8" i="1"/>
  <c r="AE6" i="1"/>
  <c r="AF6" i="1" s="1"/>
  <c r="AG6" i="1" s="1"/>
  <c r="AH6" i="1" s="1"/>
  <c r="AJ5" i="1"/>
  <c r="AK8" i="1" l="1"/>
  <c r="AA9" i="1"/>
  <c r="Z9" i="1"/>
  <c r="Y10" i="1"/>
  <c r="U10" i="1"/>
  <c r="V10" i="1" s="1"/>
  <c r="J11" i="1"/>
  <c r="B12" i="1"/>
  <c r="D11" i="1"/>
  <c r="F11" i="1"/>
  <c r="H11" i="1"/>
  <c r="AE7" i="1"/>
  <c r="S10" i="1"/>
  <c r="W10" i="1"/>
  <c r="X10" i="1" s="1"/>
  <c r="AI6" i="1"/>
  <c r="AJ6" i="1" s="1"/>
  <c r="AL5" i="1"/>
  <c r="AE8" i="1" l="1"/>
  <c r="AF8" i="1" s="1"/>
  <c r="AF7" i="1"/>
  <c r="S11" i="1"/>
  <c r="Y11" i="1"/>
  <c r="Z10" i="1"/>
  <c r="AA10" i="1"/>
  <c r="AK9" i="1"/>
  <c r="W11" i="1"/>
  <c r="X11" i="1" s="1"/>
  <c r="U11" i="1"/>
  <c r="V11" i="1" s="1"/>
  <c r="B13" i="1"/>
  <c r="D12" i="1"/>
  <c r="J12" i="1"/>
  <c r="H12" i="1"/>
  <c r="F12" i="1"/>
  <c r="AL6" i="1"/>
  <c r="AM6" i="1" s="1"/>
  <c r="AM5" i="1"/>
  <c r="AE9" i="1" l="1"/>
  <c r="AF9" i="1" s="1"/>
  <c r="AG9" i="1" s="1"/>
  <c r="AH9" i="1" s="1"/>
  <c r="AG8" i="1"/>
  <c r="AH8" i="1" s="1"/>
  <c r="AI8" i="1" s="1"/>
  <c r="AJ8" i="1" s="1"/>
  <c r="AL8" i="1" s="1"/>
  <c r="AM8" i="1" s="1"/>
  <c r="AG7" i="1"/>
  <c r="AH7" i="1" s="1"/>
  <c r="AI7" i="1" s="1"/>
  <c r="AJ7" i="1" s="1"/>
  <c r="AL7" i="1" s="1"/>
  <c r="AM7" i="1" s="1"/>
  <c r="W12" i="1"/>
  <c r="X12" i="1" s="1"/>
  <c r="Y12" i="1"/>
  <c r="F13" i="1"/>
  <c r="H13" i="1"/>
  <c r="J13" i="1"/>
  <c r="B14" i="1"/>
  <c r="D13" i="1"/>
  <c r="Z11" i="1"/>
  <c r="AA11" i="1"/>
  <c r="U12" i="1"/>
  <c r="V12" i="1" s="1"/>
  <c r="S12" i="1"/>
  <c r="AK10" i="1"/>
  <c r="AE10" i="1" l="1"/>
  <c r="AF10" i="1" s="1"/>
  <c r="AG10" i="1" s="1"/>
  <c r="AH10" i="1" s="1"/>
  <c r="AI10" i="1" s="1"/>
  <c r="AJ10" i="1" s="1"/>
  <c r="AL10" i="1" s="1"/>
  <c r="AM10" i="1" s="1"/>
  <c r="B15" i="1"/>
  <c r="D14" i="1"/>
  <c r="J14" i="1"/>
  <c r="H14" i="1"/>
  <c r="F14" i="1"/>
  <c r="W13" i="1"/>
  <c r="X13" i="1" s="1"/>
  <c r="U13" i="1"/>
  <c r="V13" i="1" s="1"/>
  <c r="AA12" i="1"/>
  <c r="Z12" i="1"/>
  <c r="AK11" i="1"/>
  <c r="S13" i="1"/>
  <c r="Y13" i="1"/>
  <c r="AI9" i="1"/>
  <c r="AE11" i="1" l="1"/>
  <c r="AF11" i="1" s="1"/>
  <c r="AG11" i="1" s="1"/>
  <c r="AH11" i="1" s="1"/>
  <c r="AI11" i="1" s="1"/>
  <c r="AJ11" i="1" s="1"/>
  <c r="AL11" i="1" s="1"/>
  <c r="AM11" i="1" s="1"/>
  <c r="AK12" i="1"/>
  <c r="W14" i="1"/>
  <c r="X14" i="1" s="1"/>
  <c r="Y14" i="1"/>
  <c r="F15" i="1"/>
  <c r="H15" i="1"/>
  <c r="J15" i="1"/>
  <c r="B16" i="1"/>
  <c r="D15" i="1"/>
  <c r="AA13" i="1"/>
  <c r="Z13" i="1"/>
  <c r="U14" i="1"/>
  <c r="V14" i="1" s="1"/>
  <c r="S14" i="1"/>
  <c r="AJ9" i="1"/>
  <c r="AE12" i="1" l="1"/>
  <c r="AF12" i="1" s="1"/>
  <c r="AG12" i="1" s="1"/>
  <c r="AH12" i="1" s="1"/>
  <c r="AI12" i="1" s="1"/>
  <c r="AJ12" i="1" s="1"/>
  <c r="AL12" i="1" s="1"/>
  <c r="AM12" i="1" s="1"/>
  <c r="AK13" i="1"/>
  <c r="H16" i="1"/>
  <c r="F16" i="1"/>
  <c r="D16" i="1"/>
  <c r="J16" i="1"/>
  <c r="W15" i="1"/>
  <c r="X15" i="1" s="1"/>
  <c r="U15" i="1"/>
  <c r="V15" i="1" s="1"/>
  <c r="Z14" i="1"/>
  <c r="AA14" i="1"/>
  <c r="S15" i="1"/>
  <c r="Y15" i="1"/>
  <c r="AL9" i="1"/>
  <c r="AE13" i="1" l="1"/>
  <c r="AF13" i="1" s="1"/>
  <c r="AG13" i="1" s="1"/>
  <c r="AH13" i="1" s="1"/>
  <c r="AI13" i="1" s="1"/>
  <c r="AJ13" i="1" s="1"/>
  <c r="AL13" i="1" s="1"/>
  <c r="AM13" i="1" s="1"/>
  <c r="AA15" i="1"/>
  <c r="Z15" i="1"/>
  <c r="AK14" i="1"/>
  <c r="Y16" i="1"/>
  <c r="Y17" i="1" s="1"/>
  <c r="U16" i="1"/>
  <c r="S16" i="1"/>
  <c r="T17" i="1" s="1"/>
  <c r="W16" i="1"/>
  <c r="S17" i="1"/>
  <c r="AM9" i="1"/>
  <c r="AE14" i="1" l="1"/>
  <c r="AF14" i="1" s="1"/>
  <c r="AG14" i="1" s="1"/>
  <c r="AH14" i="1" s="1"/>
  <c r="AI14" i="1" s="1"/>
  <c r="AJ14" i="1" s="1"/>
  <c r="AL14" i="1" s="1"/>
  <c r="X16" i="1"/>
  <c r="X17" i="1" s="1"/>
  <c r="W17" i="1"/>
  <c r="AK15" i="1"/>
  <c r="V16" i="1"/>
  <c r="V17" i="1" s="1"/>
  <c r="U17" i="1"/>
  <c r="Z16" i="1"/>
  <c r="Z17" i="1" s="1"/>
  <c r="AA16" i="1"/>
  <c r="AE15" i="1" l="1"/>
  <c r="AF15" i="1" s="1"/>
  <c r="AG15" i="1" s="1"/>
  <c r="AH15" i="1" s="1"/>
  <c r="AI15" i="1" s="1"/>
  <c r="AJ15" i="1" s="1"/>
  <c r="AL15" i="1" s="1"/>
  <c r="AM15" i="1" s="1"/>
  <c r="AC17" i="1"/>
  <c r="AK16" i="1"/>
  <c r="AK17" i="1" s="1"/>
  <c r="AB17" i="1"/>
  <c r="AD17" i="1"/>
  <c r="AA17" i="1"/>
  <c r="AM14" i="1"/>
  <c r="AE16" i="1" l="1"/>
  <c r="AF16" i="1" s="1"/>
  <c r="AG16" i="1" s="1"/>
  <c r="AH16" i="1" s="1"/>
  <c r="AE17" i="1" l="1"/>
  <c r="AI16" i="1"/>
  <c r="AH17" i="1"/>
  <c r="AJ16" i="1" l="1"/>
  <c r="AI17" i="1"/>
  <c r="AL16" i="1" l="1"/>
  <c r="AJ17" i="1"/>
  <c r="AM16" i="1" l="1"/>
  <c r="AM17" i="1" s="1"/>
  <c r="AL17" i="1"/>
</calcChain>
</file>

<file path=xl/sharedStrings.xml><?xml version="1.0" encoding="utf-8"?>
<sst xmlns="http://schemas.openxmlformats.org/spreadsheetml/2006/main" count="65" uniqueCount="54">
  <si>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</si>
  <si>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</si>
  <si>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</si>
  <si>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</si>
  <si>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</si>
  <si>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</si>
  <si>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</si>
  <si>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</si>
  <si>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</si>
  <si>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</si>
  <si>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</si>
  <si>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</si>
  <si>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BRÜT ÜCRET</t>
  </si>
  <si>
    <t>F.MESAİ SAAT ÜCRETİ</t>
  </si>
  <si>
    <t>FAZLA SÜRELERLE ÇALIŞMA ÜCRETİ</t>
  </si>
  <si>
    <t>NORMAL GÜN</t>
  </si>
  <si>
    <t>HAFTA TATİLİ</t>
  </si>
  <si>
    <t>GENEL TATİL</t>
  </si>
  <si>
    <t>TAKVİME GÖRE</t>
  </si>
  <si>
    <t>FAZLA ÇALIŞILAN SAAT</t>
  </si>
  <si>
    <t>FAZLA ÇALIŞILAN HAFTA TATİLİ</t>
  </si>
  <si>
    <t>FAZLA ÇALIŞMALAR</t>
  </si>
  <si>
    <t>TOPLAM</t>
  </si>
  <si>
    <t>NORMAL KAZANÇ</t>
  </si>
  <si>
    <t>GÜNLÜK ÜCRETİ</t>
  </si>
  <si>
    <t>FAZLA ÇALIŞMA SAAT KAZANCI</t>
  </si>
  <si>
    <t>HAFTA TATİLİ ÇALIŞMA KAZANCI</t>
  </si>
  <si>
    <t>TOPLAM KAZANÇ</t>
  </si>
  <si>
    <t>İŞVERENE MALİYET</t>
  </si>
  <si>
    <t>BRÜT AYLIK ÜCRET</t>
  </si>
  <si>
    <t>BRÜT GÜNLÜK ÜCRET</t>
  </si>
  <si>
    <t>FAZLA MESAİ SAAT ÜCRETİ</t>
  </si>
  <si>
    <t>FAZLA ÇALIŞMA</t>
  </si>
  <si>
    <t>KAZANÇLAR VE MALİYETLER</t>
  </si>
  <si>
    <t>İŞVERENE TOPLAM MALİYET</t>
  </si>
  <si>
    <t>SSK ÖDEMESİ</t>
  </si>
  <si>
    <t>AYLIK VERGİ MATRAHI</t>
  </si>
  <si>
    <t>KÜMÜLE VERGİ MATRAHI</t>
  </si>
  <si>
    <t>VERGİ</t>
  </si>
  <si>
    <t>AGİ BEKAR</t>
  </si>
  <si>
    <t>NET VERGİ</t>
  </si>
  <si>
    <t>DAMGA VERGİSİ</t>
  </si>
  <si>
    <t>STOPAJ ÖDEMESİ</t>
  </si>
  <si>
    <t>İŞÇİYE ÖDENECEK</t>
  </si>
  <si>
    <t>HAFTA TATİLİ VE RESMİ TATİL ÇALIŞMA ÜCRETİ</t>
  </si>
  <si>
    <t>HAFTA TATİLİ VE RESMİ TATİL ÇALIŞMA ÜCR.</t>
  </si>
  <si>
    <t>FAZLA SÜRELERLE ÇALIŞMA ÜCRETİ HAFTALIK 45 SAATİN ALTINDAKİ FAZLA ÇALIŞMALAR</t>
  </si>
  <si>
    <t>AYLAR</t>
  </si>
  <si>
    <t xml:space="preserve">FAZLA SÜRYLE ÇALIŞILAN SÜRELER </t>
  </si>
  <si>
    <t>FAZLA SÜRELERLE ÇALIŞMA SAATİ</t>
  </si>
  <si>
    <t>VERGİ HESAPLAMALARI</t>
  </si>
  <si>
    <t>VERGİ HESAPLAMA</t>
  </si>
  <si>
    <t>GRİ ALANLARA DEĞERLERİ GİRİNİZ</t>
  </si>
  <si>
    <t xml:space="preserve">VERGİ HESABINI LÜTFEN KONTROL EDİNİZ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</si>
</sst>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9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4" fontId="3" fillId="4" borderId="1" xfId="0" applyNumberFormat="1" applyFont="1" applyFill="1" applyBorder="1"/>
    <xf numFmtId="4" fontId="0" fillId="5" borderId="1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tabSelected="1" workbookViewId="0">
      <selection sqref="A1:H1"/>
    </sheetView>
  </sheetViews>
  <sheetFormatPr defaultRowHeight="15" x14ac:dyDescent="0.25"/>
  <cols>
    <col min="2" max="5" width="10.28515625" customWidth="1"/>
    <col min="6" max="6" width="8.140625" bestFit="1" customWidth="1"/>
    <col min="7" max="7" width="9.42578125" bestFit="1" customWidth="1"/>
    <col min="8" max="9" width="13.140625" customWidth="1"/>
    <col min="10" max="11" width="16.42578125" customWidth="1"/>
    <col min="12" max="12" width="8.85546875" bestFit="1" customWidth="1"/>
    <col min="13" max="13" width="6.85546875" bestFit="1" customWidth="1"/>
    <col min="14" max="14" width="6.85546875" customWidth="1"/>
    <col min="15" max="15" width="8.140625" customWidth="1"/>
    <col min="16" max="16" width="9.85546875" customWidth="1"/>
    <col min="17" max="18" width="13.28515625" customWidth="1"/>
    <col min="19" max="20" width="11.7109375" customWidth="1"/>
    <col min="21" max="22" width="11.5703125" customWidth="1"/>
    <col min="23" max="24" width="10.28515625" customWidth="1"/>
    <col min="31" max="31" width="9.28515625" bestFit="1" customWidth="1"/>
    <col min="32" max="33" width="9.28515625" hidden="1" customWidth="1"/>
    <col min="34" max="34" width="10.140625" bestFit="1" customWidth="1"/>
    <col min="39" max="39" width="10.85546875" customWidth="1"/>
  </cols>
  <sheetData>
    <row r="1" spans="1:41" ht="45" customHeight="1" x14ac:dyDescent="0.25">
      <c r="A1" s="18" t="s">
        <v>53</v>
      </c>
      <c r="B1" s="18"/>
      <c r="C1" s="18"/>
      <c r="D1" s="18"/>
      <c r="E1" s="18"/>
      <c r="F1" s="18"/>
      <c r="G1" s="18"/>
      <c r="H1" s="18"/>
      <c r="I1" s="16" t="s">
        <v>52</v>
      </c>
      <c r="J1" s="16"/>
      <c r="K1" s="16"/>
      <c r="L1" s="16"/>
      <c r="M1" s="16"/>
      <c r="N1" s="16"/>
      <c r="O1" s="16"/>
      <c r="P1" s="16"/>
      <c r="Q1" s="16"/>
    </row>
    <row r="2" spans="1:41" x14ac:dyDescent="0.25">
      <c r="A2" s="17"/>
      <c r="B2" s="17"/>
      <c r="C2" s="17"/>
      <c r="D2" s="17"/>
      <c r="E2" s="17"/>
      <c r="F2" s="17" t="s">
        <v>32</v>
      </c>
      <c r="G2" s="17"/>
      <c r="H2" s="17" t="s">
        <v>32</v>
      </c>
      <c r="I2" s="17"/>
      <c r="J2" s="21" t="s">
        <v>14</v>
      </c>
      <c r="K2" s="21"/>
    </row>
    <row r="3" spans="1:41" ht="54" customHeight="1" x14ac:dyDescent="0.25">
      <c r="A3" s="22" t="s">
        <v>47</v>
      </c>
      <c r="B3" s="15" t="s">
        <v>29</v>
      </c>
      <c r="C3" s="15"/>
      <c r="D3" s="14" t="s">
        <v>30</v>
      </c>
      <c r="E3" s="14"/>
      <c r="F3" s="15" t="s">
        <v>31</v>
      </c>
      <c r="G3" s="15"/>
      <c r="H3" s="14" t="s">
        <v>44</v>
      </c>
      <c r="I3" s="14"/>
      <c r="J3" s="15" t="s">
        <v>46</v>
      </c>
      <c r="K3" s="15"/>
      <c r="L3" s="14" t="s">
        <v>18</v>
      </c>
      <c r="M3" s="14"/>
      <c r="N3" s="14"/>
      <c r="O3" s="14"/>
      <c r="P3" s="15" t="s">
        <v>21</v>
      </c>
      <c r="Q3" s="15"/>
      <c r="R3" s="15"/>
      <c r="S3" s="14" t="s">
        <v>33</v>
      </c>
      <c r="T3" s="14"/>
      <c r="U3" s="14"/>
      <c r="V3" s="14"/>
      <c r="W3" s="14"/>
      <c r="X3" s="14"/>
      <c r="Y3" s="14"/>
      <c r="Z3" s="14"/>
      <c r="AA3" s="14"/>
      <c r="AB3" s="14"/>
      <c r="AC3" s="8"/>
      <c r="AD3" s="14" t="s">
        <v>50</v>
      </c>
      <c r="AE3" s="14"/>
      <c r="AF3" s="14"/>
      <c r="AG3" s="14"/>
      <c r="AH3" s="14"/>
      <c r="AI3" s="14"/>
      <c r="AJ3" s="14"/>
      <c r="AK3" s="14"/>
      <c r="AL3" s="14"/>
      <c r="AM3" s="8"/>
    </row>
    <row r="4" spans="1:41" ht="73.5" customHeight="1" x14ac:dyDescent="0.25">
      <c r="A4" s="22"/>
      <c r="B4" s="4" t="s">
        <v>12</v>
      </c>
      <c r="C4" s="4" t="s">
        <v>28</v>
      </c>
      <c r="D4" s="5" t="s">
        <v>24</v>
      </c>
      <c r="E4" s="5" t="s">
        <v>28</v>
      </c>
      <c r="F4" s="4" t="s">
        <v>13</v>
      </c>
      <c r="G4" s="4" t="s">
        <v>28</v>
      </c>
      <c r="H4" s="5" t="s">
        <v>45</v>
      </c>
      <c r="I4" s="5" t="s">
        <v>28</v>
      </c>
      <c r="J4" s="4" t="s">
        <v>14</v>
      </c>
      <c r="K4" s="4" t="s">
        <v>28</v>
      </c>
      <c r="L4" s="5" t="s">
        <v>15</v>
      </c>
      <c r="M4" s="5" t="s">
        <v>16</v>
      </c>
      <c r="N4" s="5" t="s">
        <v>17</v>
      </c>
      <c r="O4" s="5" t="s">
        <v>22</v>
      </c>
      <c r="P4" s="4" t="s">
        <v>19</v>
      </c>
      <c r="Q4" s="4" t="s">
        <v>20</v>
      </c>
      <c r="R4" s="4" t="s">
        <v>48</v>
      </c>
      <c r="S4" s="5" t="s">
        <v>23</v>
      </c>
      <c r="T4" s="5" t="s">
        <v>28</v>
      </c>
      <c r="U4" s="5" t="s">
        <v>25</v>
      </c>
      <c r="V4" s="5" t="s">
        <v>28</v>
      </c>
      <c r="W4" s="5" t="s">
        <v>26</v>
      </c>
      <c r="X4" s="5" t="s">
        <v>28</v>
      </c>
      <c r="Y4" s="5" t="s">
        <v>49</v>
      </c>
      <c r="Z4" s="5" t="s">
        <v>28</v>
      </c>
      <c r="AA4" s="5" t="s">
        <v>27</v>
      </c>
      <c r="AB4" s="6" t="s">
        <v>34</v>
      </c>
      <c r="AC4" s="9" t="s">
        <v>35</v>
      </c>
      <c r="AD4" s="5" t="s">
        <v>36</v>
      </c>
      <c r="AE4" s="5" t="s">
        <v>37</v>
      </c>
      <c r="AF4" s="11"/>
      <c r="AG4" s="11"/>
      <c r="AH4" s="5" t="s">
        <v>38</v>
      </c>
      <c r="AI4" s="5" t="s">
        <v>39</v>
      </c>
      <c r="AJ4" s="5" t="s">
        <v>40</v>
      </c>
      <c r="AK4" s="5" t="s">
        <v>41</v>
      </c>
      <c r="AL4" s="6" t="s">
        <v>42</v>
      </c>
      <c r="AM4" s="9" t="s">
        <v>43</v>
      </c>
    </row>
    <row r="5" spans="1:41" x14ac:dyDescent="0.25">
      <c r="A5" s="2" t="s">
        <v>0</v>
      </c>
      <c r="B5" s="13">
        <v>1647</v>
      </c>
      <c r="C5" s="3">
        <f>B5+(B5*(24.5/100))</f>
        <v>2050.5149999999999</v>
      </c>
      <c r="D5" s="3">
        <f>B5/30</f>
        <v>54.9</v>
      </c>
      <c r="E5" s="3">
        <f>D5+(D5*(24.5/100))</f>
        <v>68.350499999999997</v>
      </c>
      <c r="F5" s="3">
        <f>((B5/30)/7.5)*1.5</f>
        <v>10.979999999999999</v>
      </c>
      <c r="G5" s="3">
        <f>F5+(F5*(24.5/100))</f>
        <v>13.670099999999998</v>
      </c>
      <c r="H5" s="3">
        <f>(B5/30)*1.5</f>
        <v>82.35</v>
      </c>
      <c r="I5" s="3">
        <f>H5+(H5*(24.5/100))</f>
        <v>102.52574999999999</v>
      </c>
      <c r="J5" s="3">
        <f>(B5/30)*1.25</f>
        <v>68.625</v>
      </c>
      <c r="K5" s="3">
        <f>J5+(J5*(24.5/100))</f>
        <v>85.438124999999999</v>
      </c>
      <c r="L5" s="13">
        <v>25</v>
      </c>
      <c r="M5" s="13">
        <v>4</v>
      </c>
      <c r="N5" s="13">
        <v>1</v>
      </c>
      <c r="O5" s="3">
        <f>N5+M5+L5</f>
        <v>30</v>
      </c>
      <c r="P5" s="13"/>
      <c r="Q5" s="13"/>
      <c r="R5" s="13"/>
      <c r="S5" s="3">
        <f>D5*O5</f>
        <v>1647</v>
      </c>
      <c r="T5" s="3">
        <f>S5+(S5*(24.5/100))</f>
        <v>2050.5149999999999</v>
      </c>
      <c r="U5" s="3">
        <f t="shared" ref="U5:U14" si="0">P5*F5</f>
        <v>0</v>
      </c>
      <c r="V5" s="3">
        <f>U5+(U5*(17.5/100))</f>
        <v>0</v>
      </c>
      <c r="W5" s="3">
        <f t="shared" ref="W5:W14" si="1">H5*Q5</f>
        <v>0</v>
      </c>
      <c r="X5" s="3">
        <f>W5+(W5*(17.5/100))</f>
        <v>0</v>
      </c>
      <c r="Y5" s="3">
        <f t="shared" ref="Y5:Y14" si="2">J5*R5</f>
        <v>0</v>
      </c>
      <c r="Z5" s="3">
        <f>Y5+(Y5*(17.5/100))</f>
        <v>0</v>
      </c>
      <c r="AA5" s="3">
        <f>Y5+W5+U5+S5</f>
        <v>1647</v>
      </c>
      <c r="AB5" s="7">
        <f>AA5+(AA5*(24.5/100))</f>
        <v>2050.5149999999999</v>
      </c>
      <c r="AC5" s="7">
        <f>AA5*32/100</f>
        <v>527.04</v>
      </c>
      <c r="AD5" s="3">
        <f>AA5-(AA5*7.5/100)</f>
        <v>1523.4749999999999</v>
      </c>
      <c r="AE5" s="3">
        <f>AD5</f>
        <v>1523.4749999999999</v>
      </c>
      <c r="AF5" s="3">
        <f>IF(AE5&lt;=12600,AE5*0.15,IF(AE5&lt;=30000,(AE5-12600)*0.2+1890,IF(AE5&lt;=110000,(AE5-30000)*0.27+5370)))</f>
        <v>228.52124999999998</v>
      </c>
      <c r="AG5" s="3">
        <f>AF5</f>
        <v>228.52124999999998</v>
      </c>
      <c r="AH5" s="12">
        <f>AG5</f>
        <v>228.52124999999998</v>
      </c>
      <c r="AI5" s="3">
        <f>IF(AH5&lt;123.53,AH5,123.53)</f>
        <v>123.53</v>
      </c>
      <c r="AJ5" s="3">
        <f>AH5-AI5</f>
        <v>104.99124999999998</v>
      </c>
      <c r="AK5" s="3">
        <f>AA5*7.59/1000</f>
        <v>12.500729999999999</v>
      </c>
      <c r="AL5" s="7">
        <f>AJ5+AK5</f>
        <v>117.49197999999998</v>
      </c>
      <c r="AM5" s="7">
        <f>AB5-AC5-AL5</f>
        <v>1405.9830199999999</v>
      </c>
      <c r="AN5" s="1"/>
      <c r="AO5" s="1"/>
    </row>
    <row r="6" spans="1:41" x14ac:dyDescent="0.25">
      <c r="A6" s="2" t="s">
        <v>1</v>
      </c>
      <c r="B6" s="3">
        <f>B5</f>
        <v>1647</v>
      </c>
      <c r="C6" s="3">
        <f t="shared" ref="C6:C16" si="3">B6+(B6*(24.5/100))</f>
        <v>2050.5149999999999</v>
      </c>
      <c r="D6" s="3">
        <f t="shared" ref="D6:D16" si="4">B6/30</f>
        <v>54.9</v>
      </c>
      <c r="E6" s="3">
        <f t="shared" ref="E6:E16" si="5">D6+(D6*(24.5/100))</f>
        <v>68.350499999999997</v>
      </c>
      <c r="F6" s="3">
        <f t="shared" ref="F6:F16" si="6">((B6/30)/7.5)*1.5</f>
        <v>10.979999999999999</v>
      </c>
      <c r="G6" s="3">
        <f t="shared" ref="G6:G16" si="7">F6+(F6*(24.5/100))</f>
        <v>13.670099999999998</v>
      </c>
      <c r="H6" s="3">
        <f t="shared" ref="H6:H16" si="8">(B6/30)*1.5</f>
        <v>82.35</v>
      </c>
      <c r="I6" s="3">
        <f t="shared" ref="I6:I16" si="9">H6+(H6*(24.5/100))</f>
        <v>102.52574999999999</v>
      </c>
      <c r="J6" s="3">
        <f t="shared" ref="J6:J16" si="10">(B6/30)*1.25</f>
        <v>68.625</v>
      </c>
      <c r="K6" s="3">
        <f t="shared" ref="K6:K16" si="11">J6+(J6*(24.5/100))</f>
        <v>85.438124999999999</v>
      </c>
      <c r="L6" s="13">
        <v>25</v>
      </c>
      <c r="M6" s="13">
        <v>4</v>
      </c>
      <c r="N6" s="13">
        <v>1</v>
      </c>
      <c r="O6" s="3">
        <f t="shared" ref="O6:O16" si="12">N6+M6+L6</f>
        <v>30</v>
      </c>
      <c r="P6" s="13"/>
      <c r="Q6" s="13"/>
      <c r="R6" s="13"/>
      <c r="S6" s="3">
        <f t="shared" ref="S6:S16" si="13">D6*O6</f>
        <v>1647</v>
      </c>
      <c r="T6" s="3">
        <f t="shared" ref="T6:T16" si="14">S6+(S6*(24.5/100))</f>
        <v>2050.5149999999999</v>
      </c>
      <c r="U6" s="3">
        <f t="shared" si="0"/>
        <v>0</v>
      </c>
      <c r="V6" s="3">
        <f t="shared" ref="V6:V16" si="15">U6+(U6*(17.5/100))</f>
        <v>0</v>
      </c>
      <c r="W6" s="3">
        <f t="shared" si="1"/>
        <v>0</v>
      </c>
      <c r="X6" s="3">
        <f t="shared" ref="X6:X16" si="16">W6+(W6*(17.5/100))</f>
        <v>0</v>
      </c>
      <c r="Y6" s="3">
        <f t="shared" si="2"/>
        <v>0</v>
      </c>
      <c r="Z6" s="3">
        <f t="shared" ref="Z6:Z16" si="17">Y6+(Y6*(17.5/100))</f>
        <v>0</v>
      </c>
      <c r="AA6" s="3">
        <f t="shared" ref="AA6:AA16" si="18">Y6+W6+U6+S6</f>
        <v>1647</v>
      </c>
      <c r="AB6" s="7">
        <f t="shared" ref="AB6:AB16" si="19">AA6+(AA6*(24.5/100))</f>
        <v>2050.5149999999999</v>
      </c>
      <c r="AC6" s="7">
        <f t="shared" ref="AC6:AC16" si="20">AA6*32/100</f>
        <v>527.04</v>
      </c>
      <c r="AD6" s="3">
        <f t="shared" ref="AD6:AD16" si="21">AA6-(AA6*7.5/100)</f>
        <v>1523.4749999999999</v>
      </c>
      <c r="AE6" s="3">
        <f>AE5+AD6</f>
        <v>3046.95</v>
      </c>
      <c r="AF6" s="3">
        <f t="shared" ref="AF6:AF16" si="22">IF(AE6&lt;=12600,AE6*0.15,IF(AE6&lt;=30000,(AE6-12600)*0.2+1890,IF(AE6&lt;=110000,(AE6-30000)*0.27+5370)))</f>
        <v>457.04249999999996</v>
      </c>
      <c r="AG6" s="3">
        <f>AF6-AG5</f>
        <v>228.52124999999998</v>
      </c>
      <c r="AH6" s="12">
        <f t="shared" ref="AH6:AH16" si="23">AG6</f>
        <v>228.52124999999998</v>
      </c>
      <c r="AI6" s="3">
        <f t="shared" ref="AI6:AI16" si="24">IF(AH6&lt;123.53,AH6,123.53)</f>
        <v>123.53</v>
      </c>
      <c r="AJ6" s="3">
        <f t="shared" ref="AJ6:AJ16" si="25">AH6-AI6</f>
        <v>104.99124999999998</v>
      </c>
      <c r="AK6" s="3">
        <f t="shared" ref="AK6:AK16" si="26">AA6*7.59/1000</f>
        <v>12.500729999999999</v>
      </c>
      <c r="AL6" s="7">
        <f t="shared" ref="AL6:AL16" si="27">AJ6+AK6</f>
        <v>117.49197999999998</v>
      </c>
      <c r="AM6" s="7">
        <f t="shared" ref="AM6:AM16" si="28">AB6-AC6-AL6</f>
        <v>1405.9830199999999</v>
      </c>
      <c r="AN6" s="1"/>
      <c r="AO6" s="1"/>
    </row>
    <row r="7" spans="1:41" x14ac:dyDescent="0.25">
      <c r="A7" s="2" t="s">
        <v>2</v>
      </c>
      <c r="B7" s="3">
        <f t="shared" ref="B7:B16" si="29">B6</f>
        <v>1647</v>
      </c>
      <c r="C7" s="3">
        <f t="shared" si="3"/>
        <v>2050.5149999999999</v>
      </c>
      <c r="D7" s="3">
        <f t="shared" si="4"/>
        <v>54.9</v>
      </c>
      <c r="E7" s="3">
        <f t="shared" si="5"/>
        <v>68.350499999999997</v>
      </c>
      <c r="F7" s="3">
        <f t="shared" si="6"/>
        <v>10.979999999999999</v>
      </c>
      <c r="G7" s="3">
        <f t="shared" si="7"/>
        <v>13.670099999999998</v>
      </c>
      <c r="H7" s="3">
        <f t="shared" si="8"/>
        <v>82.35</v>
      </c>
      <c r="I7" s="3">
        <f t="shared" si="9"/>
        <v>102.52574999999999</v>
      </c>
      <c r="J7" s="3">
        <f t="shared" si="10"/>
        <v>68.625</v>
      </c>
      <c r="K7" s="3">
        <f t="shared" si="11"/>
        <v>85.438124999999999</v>
      </c>
      <c r="L7" s="13">
        <v>25</v>
      </c>
      <c r="M7" s="13">
        <v>4</v>
      </c>
      <c r="N7" s="13">
        <v>1</v>
      </c>
      <c r="O7" s="3">
        <f t="shared" si="12"/>
        <v>30</v>
      </c>
      <c r="P7" s="13"/>
      <c r="Q7" s="13"/>
      <c r="R7" s="13"/>
      <c r="S7" s="3">
        <f t="shared" si="13"/>
        <v>1647</v>
      </c>
      <c r="T7" s="3">
        <f t="shared" si="14"/>
        <v>2050.5149999999999</v>
      </c>
      <c r="U7" s="3">
        <f t="shared" si="0"/>
        <v>0</v>
      </c>
      <c r="V7" s="3">
        <f t="shared" si="15"/>
        <v>0</v>
      </c>
      <c r="W7" s="3">
        <f t="shared" si="1"/>
        <v>0</v>
      </c>
      <c r="X7" s="3">
        <f t="shared" si="16"/>
        <v>0</v>
      </c>
      <c r="Y7" s="3">
        <f t="shared" si="2"/>
        <v>0</v>
      </c>
      <c r="Z7" s="3">
        <f t="shared" si="17"/>
        <v>0</v>
      </c>
      <c r="AA7" s="3">
        <f t="shared" si="18"/>
        <v>1647</v>
      </c>
      <c r="AB7" s="7">
        <f t="shared" si="19"/>
        <v>2050.5149999999999</v>
      </c>
      <c r="AC7" s="7">
        <f t="shared" si="20"/>
        <v>527.04</v>
      </c>
      <c r="AD7" s="3">
        <f t="shared" si="21"/>
        <v>1523.4749999999999</v>
      </c>
      <c r="AE7" s="3">
        <f t="shared" ref="AE7:AE16" si="30">AE6+AD7</f>
        <v>4570.4249999999993</v>
      </c>
      <c r="AF7" s="3">
        <f t="shared" si="22"/>
        <v>685.56374999999991</v>
      </c>
      <c r="AG7" s="3">
        <f>AF7-(AF6)</f>
        <v>228.52124999999995</v>
      </c>
      <c r="AH7" s="12">
        <f t="shared" si="23"/>
        <v>228.52124999999995</v>
      </c>
      <c r="AI7" s="3">
        <f t="shared" si="24"/>
        <v>123.53</v>
      </c>
      <c r="AJ7" s="3">
        <f t="shared" si="25"/>
        <v>104.99124999999995</v>
      </c>
      <c r="AK7" s="3">
        <f t="shared" si="26"/>
        <v>12.500729999999999</v>
      </c>
      <c r="AL7" s="7">
        <f t="shared" si="27"/>
        <v>117.49197999999996</v>
      </c>
      <c r="AM7" s="7">
        <f t="shared" si="28"/>
        <v>1405.9830199999999</v>
      </c>
      <c r="AN7" s="1"/>
      <c r="AO7" s="1"/>
    </row>
    <row r="8" spans="1:41" x14ac:dyDescent="0.25">
      <c r="A8" s="2" t="s">
        <v>3</v>
      </c>
      <c r="B8" s="3">
        <f t="shared" si="29"/>
        <v>1647</v>
      </c>
      <c r="C8" s="3">
        <f t="shared" si="3"/>
        <v>2050.5149999999999</v>
      </c>
      <c r="D8" s="3">
        <f t="shared" si="4"/>
        <v>54.9</v>
      </c>
      <c r="E8" s="3">
        <f t="shared" si="5"/>
        <v>68.350499999999997</v>
      </c>
      <c r="F8" s="3">
        <f t="shared" si="6"/>
        <v>10.979999999999999</v>
      </c>
      <c r="G8" s="3">
        <f t="shared" si="7"/>
        <v>13.670099999999998</v>
      </c>
      <c r="H8" s="3">
        <f t="shared" si="8"/>
        <v>82.35</v>
      </c>
      <c r="I8" s="3">
        <f t="shared" si="9"/>
        <v>102.52574999999999</v>
      </c>
      <c r="J8" s="3">
        <f t="shared" si="10"/>
        <v>68.625</v>
      </c>
      <c r="K8" s="3">
        <f t="shared" si="11"/>
        <v>85.438124999999999</v>
      </c>
      <c r="L8" s="13">
        <v>25</v>
      </c>
      <c r="M8" s="13">
        <v>4</v>
      </c>
      <c r="N8" s="13">
        <v>1</v>
      </c>
      <c r="O8" s="3">
        <f t="shared" si="12"/>
        <v>30</v>
      </c>
      <c r="P8" s="13"/>
      <c r="Q8" s="13"/>
      <c r="R8" s="13"/>
      <c r="S8" s="3">
        <f t="shared" si="13"/>
        <v>1647</v>
      </c>
      <c r="T8" s="3">
        <f t="shared" si="14"/>
        <v>2050.5149999999999</v>
      </c>
      <c r="U8" s="3">
        <f t="shared" si="0"/>
        <v>0</v>
      </c>
      <c r="V8" s="3">
        <f t="shared" si="15"/>
        <v>0</v>
      </c>
      <c r="W8" s="3">
        <f t="shared" si="1"/>
        <v>0</v>
      </c>
      <c r="X8" s="3">
        <f t="shared" si="16"/>
        <v>0</v>
      </c>
      <c r="Y8" s="3">
        <f t="shared" si="2"/>
        <v>0</v>
      </c>
      <c r="Z8" s="3">
        <f t="shared" si="17"/>
        <v>0</v>
      </c>
      <c r="AA8" s="3">
        <f t="shared" si="18"/>
        <v>1647</v>
      </c>
      <c r="AB8" s="7">
        <f t="shared" si="19"/>
        <v>2050.5149999999999</v>
      </c>
      <c r="AC8" s="7">
        <f t="shared" si="20"/>
        <v>527.04</v>
      </c>
      <c r="AD8" s="3">
        <f t="shared" si="21"/>
        <v>1523.4749999999999</v>
      </c>
      <c r="AE8" s="3">
        <f t="shared" si="30"/>
        <v>6093.9</v>
      </c>
      <c r="AF8" s="3">
        <f t="shared" si="22"/>
        <v>914.08499999999992</v>
      </c>
      <c r="AG8" s="3">
        <f t="shared" ref="AG8:AG16" si="31">AF8-(AF7)</f>
        <v>228.52125000000001</v>
      </c>
      <c r="AH8" s="12">
        <f t="shared" si="23"/>
        <v>228.52125000000001</v>
      </c>
      <c r="AI8" s="3">
        <f t="shared" si="24"/>
        <v>123.53</v>
      </c>
      <c r="AJ8" s="3">
        <f t="shared" si="25"/>
        <v>104.99125000000001</v>
      </c>
      <c r="AK8" s="3">
        <f t="shared" si="26"/>
        <v>12.500729999999999</v>
      </c>
      <c r="AL8" s="7">
        <f t="shared" si="27"/>
        <v>117.49198000000001</v>
      </c>
      <c r="AM8" s="7">
        <f t="shared" si="28"/>
        <v>1405.9830199999999</v>
      </c>
      <c r="AN8" s="1"/>
      <c r="AO8" s="1"/>
    </row>
    <row r="9" spans="1:41" x14ac:dyDescent="0.25">
      <c r="A9" s="2" t="s">
        <v>4</v>
      </c>
      <c r="B9" s="3">
        <f t="shared" si="29"/>
        <v>1647</v>
      </c>
      <c r="C9" s="3">
        <f t="shared" si="3"/>
        <v>2050.5149999999999</v>
      </c>
      <c r="D9" s="3">
        <f>B9/30</f>
        <v>54.9</v>
      </c>
      <c r="E9" s="3">
        <f t="shared" si="5"/>
        <v>68.350499999999997</v>
      </c>
      <c r="F9" s="3">
        <f t="shared" si="6"/>
        <v>10.979999999999999</v>
      </c>
      <c r="G9" s="3">
        <f t="shared" si="7"/>
        <v>13.670099999999998</v>
      </c>
      <c r="H9" s="3">
        <f t="shared" si="8"/>
        <v>82.35</v>
      </c>
      <c r="I9" s="3">
        <f t="shared" si="9"/>
        <v>102.52574999999999</v>
      </c>
      <c r="J9" s="3">
        <f t="shared" si="10"/>
        <v>68.625</v>
      </c>
      <c r="K9" s="3">
        <f t="shared" si="11"/>
        <v>85.438124999999999</v>
      </c>
      <c r="L9" s="13">
        <v>25</v>
      </c>
      <c r="M9" s="13">
        <v>4</v>
      </c>
      <c r="N9" s="13">
        <v>1</v>
      </c>
      <c r="O9" s="3">
        <f t="shared" si="12"/>
        <v>30</v>
      </c>
      <c r="P9" s="13"/>
      <c r="Q9" s="13"/>
      <c r="R9" s="13"/>
      <c r="S9" s="3">
        <f t="shared" si="13"/>
        <v>1647</v>
      </c>
      <c r="T9" s="3">
        <f t="shared" si="14"/>
        <v>2050.5149999999999</v>
      </c>
      <c r="U9" s="3">
        <f t="shared" si="0"/>
        <v>0</v>
      </c>
      <c r="V9" s="3">
        <f t="shared" si="15"/>
        <v>0</v>
      </c>
      <c r="W9" s="3">
        <f t="shared" si="1"/>
        <v>0</v>
      </c>
      <c r="X9" s="3">
        <f t="shared" si="16"/>
        <v>0</v>
      </c>
      <c r="Y9" s="3">
        <f t="shared" si="2"/>
        <v>0</v>
      </c>
      <c r="Z9" s="3">
        <f t="shared" si="17"/>
        <v>0</v>
      </c>
      <c r="AA9" s="3">
        <f t="shared" si="18"/>
        <v>1647</v>
      </c>
      <c r="AB9" s="7">
        <f t="shared" si="19"/>
        <v>2050.5149999999999</v>
      </c>
      <c r="AC9" s="7">
        <f t="shared" si="20"/>
        <v>527.04</v>
      </c>
      <c r="AD9" s="3">
        <f t="shared" si="21"/>
        <v>1523.4749999999999</v>
      </c>
      <c r="AE9" s="3">
        <f t="shared" si="30"/>
        <v>7617.375</v>
      </c>
      <c r="AF9" s="3">
        <f t="shared" si="22"/>
        <v>1142.60625</v>
      </c>
      <c r="AG9" s="3">
        <f t="shared" si="31"/>
        <v>228.52125000000012</v>
      </c>
      <c r="AH9" s="12">
        <f t="shared" si="23"/>
        <v>228.52125000000012</v>
      </c>
      <c r="AI9" s="3">
        <f t="shared" si="24"/>
        <v>123.53</v>
      </c>
      <c r="AJ9" s="3">
        <f t="shared" si="25"/>
        <v>104.99125000000012</v>
      </c>
      <c r="AK9" s="3">
        <f t="shared" si="26"/>
        <v>12.500729999999999</v>
      </c>
      <c r="AL9" s="7">
        <f t="shared" si="27"/>
        <v>117.49198000000013</v>
      </c>
      <c r="AM9" s="7">
        <f t="shared" si="28"/>
        <v>1405.9830199999997</v>
      </c>
      <c r="AN9" s="1"/>
      <c r="AO9" s="1"/>
    </row>
    <row r="10" spans="1:41" x14ac:dyDescent="0.25">
      <c r="A10" s="2" t="s">
        <v>5</v>
      </c>
      <c r="B10" s="3">
        <f t="shared" si="29"/>
        <v>1647</v>
      </c>
      <c r="C10" s="3">
        <f t="shared" si="3"/>
        <v>2050.5149999999999</v>
      </c>
      <c r="D10" s="3">
        <f t="shared" si="4"/>
        <v>54.9</v>
      </c>
      <c r="E10" s="3">
        <f t="shared" si="5"/>
        <v>68.350499999999997</v>
      </c>
      <c r="F10" s="3">
        <f t="shared" si="6"/>
        <v>10.979999999999999</v>
      </c>
      <c r="G10" s="3">
        <f t="shared" si="7"/>
        <v>13.670099999999998</v>
      </c>
      <c r="H10" s="3">
        <f t="shared" si="8"/>
        <v>82.35</v>
      </c>
      <c r="I10" s="3">
        <f t="shared" si="9"/>
        <v>102.52574999999999</v>
      </c>
      <c r="J10" s="3">
        <f t="shared" si="10"/>
        <v>68.625</v>
      </c>
      <c r="K10" s="3">
        <f t="shared" si="11"/>
        <v>85.438124999999999</v>
      </c>
      <c r="L10" s="13">
        <v>25</v>
      </c>
      <c r="M10" s="13">
        <v>4</v>
      </c>
      <c r="N10" s="13">
        <v>1</v>
      </c>
      <c r="O10" s="3">
        <f t="shared" si="12"/>
        <v>30</v>
      </c>
      <c r="P10" s="13"/>
      <c r="Q10" s="13"/>
      <c r="R10" s="13"/>
      <c r="S10" s="3">
        <f t="shared" si="13"/>
        <v>1647</v>
      </c>
      <c r="T10" s="3">
        <f t="shared" si="14"/>
        <v>2050.5149999999999</v>
      </c>
      <c r="U10" s="3">
        <f t="shared" si="0"/>
        <v>0</v>
      </c>
      <c r="V10" s="3">
        <f t="shared" si="15"/>
        <v>0</v>
      </c>
      <c r="W10" s="3">
        <f t="shared" si="1"/>
        <v>0</v>
      </c>
      <c r="X10" s="3">
        <f t="shared" si="16"/>
        <v>0</v>
      </c>
      <c r="Y10" s="3">
        <f t="shared" si="2"/>
        <v>0</v>
      </c>
      <c r="Z10" s="3">
        <f t="shared" si="17"/>
        <v>0</v>
      </c>
      <c r="AA10" s="3">
        <f t="shared" si="18"/>
        <v>1647</v>
      </c>
      <c r="AB10" s="7">
        <f t="shared" si="19"/>
        <v>2050.5149999999999</v>
      </c>
      <c r="AC10" s="7">
        <f t="shared" si="20"/>
        <v>527.04</v>
      </c>
      <c r="AD10" s="3">
        <f t="shared" si="21"/>
        <v>1523.4749999999999</v>
      </c>
      <c r="AE10" s="3">
        <f t="shared" si="30"/>
        <v>9140.85</v>
      </c>
      <c r="AF10" s="3">
        <f t="shared" si="22"/>
        <v>1371.1275000000001</v>
      </c>
      <c r="AG10" s="3">
        <f t="shared" si="31"/>
        <v>228.52125000000001</v>
      </c>
      <c r="AH10" s="12">
        <f t="shared" si="23"/>
        <v>228.52125000000001</v>
      </c>
      <c r="AI10" s="3">
        <f t="shared" si="24"/>
        <v>123.53</v>
      </c>
      <c r="AJ10" s="3">
        <f t="shared" si="25"/>
        <v>104.99125000000001</v>
      </c>
      <c r="AK10" s="3">
        <f t="shared" si="26"/>
        <v>12.500729999999999</v>
      </c>
      <c r="AL10" s="7">
        <f t="shared" si="27"/>
        <v>117.49198000000001</v>
      </c>
      <c r="AM10" s="7">
        <f t="shared" si="28"/>
        <v>1405.9830199999999</v>
      </c>
      <c r="AN10" s="1"/>
      <c r="AO10" s="1"/>
    </row>
    <row r="11" spans="1:41" x14ac:dyDescent="0.25">
      <c r="A11" s="2" t="s">
        <v>6</v>
      </c>
      <c r="B11" s="3">
        <f t="shared" si="29"/>
        <v>1647</v>
      </c>
      <c r="C11" s="3">
        <f t="shared" si="3"/>
        <v>2050.5149999999999</v>
      </c>
      <c r="D11" s="3">
        <f t="shared" si="4"/>
        <v>54.9</v>
      </c>
      <c r="E11" s="3">
        <f t="shared" si="5"/>
        <v>68.350499999999997</v>
      </c>
      <c r="F11" s="3">
        <f t="shared" si="6"/>
        <v>10.979999999999999</v>
      </c>
      <c r="G11" s="3">
        <f t="shared" si="7"/>
        <v>13.670099999999998</v>
      </c>
      <c r="H11" s="3">
        <f t="shared" si="8"/>
        <v>82.35</v>
      </c>
      <c r="I11" s="3">
        <f t="shared" si="9"/>
        <v>102.52574999999999</v>
      </c>
      <c r="J11" s="3">
        <f t="shared" si="10"/>
        <v>68.625</v>
      </c>
      <c r="K11" s="3">
        <f t="shared" si="11"/>
        <v>85.438124999999999</v>
      </c>
      <c r="L11" s="13">
        <v>25</v>
      </c>
      <c r="M11" s="13">
        <v>4</v>
      </c>
      <c r="N11" s="13">
        <v>1</v>
      </c>
      <c r="O11" s="3">
        <f t="shared" si="12"/>
        <v>30</v>
      </c>
      <c r="P11" s="13"/>
      <c r="Q11" s="13"/>
      <c r="R11" s="13"/>
      <c r="S11" s="3">
        <f t="shared" si="13"/>
        <v>1647</v>
      </c>
      <c r="T11" s="3">
        <f t="shared" si="14"/>
        <v>2050.5149999999999</v>
      </c>
      <c r="U11" s="3">
        <f t="shared" si="0"/>
        <v>0</v>
      </c>
      <c r="V11" s="3">
        <f t="shared" si="15"/>
        <v>0</v>
      </c>
      <c r="W11" s="3">
        <f t="shared" si="1"/>
        <v>0</v>
      </c>
      <c r="X11" s="3">
        <f t="shared" si="16"/>
        <v>0</v>
      </c>
      <c r="Y11" s="3">
        <f t="shared" si="2"/>
        <v>0</v>
      </c>
      <c r="Z11" s="3">
        <f t="shared" si="17"/>
        <v>0</v>
      </c>
      <c r="AA11" s="3">
        <f t="shared" si="18"/>
        <v>1647</v>
      </c>
      <c r="AB11" s="7">
        <f t="shared" si="19"/>
        <v>2050.5149999999999</v>
      </c>
      <c r="AC11" s="7">
        <f t="shared" si="20"/>
        <v>527.04</v>
      </c>
      <c r="AD11" s="3">
        <f t="shared" si="21"/>
        <v>1523.4749999999999</v>
      </c>
      <c r="AE11" s="3">
        <f t="shared" si="30"/>
        <v>10664.325000000001</v>
      </c>
      <c r="AF11" s="3">
        <f t="shared" si="22"/>
        <v>1599.6487500000001</v>
      </c>
      <c r="AG11" s="3">
        <f t="shared" si="31"/>
        <v>228.52125000000001</v>
      </c>
      <c r="AH11" s="12">
        <f t="shared" si="23"/>
        <v>228.52125000000001</v>
      </c>
      <c r="AI11" s="3">
        <f t="shared" si="24"/>
        <v>123.53</v>
      </c>
      <c r="AJ11" s="3">
        <f t="shared" si="25"/>
        <v>104.99125000000001</v>
      </c>
      <c r="AK11" s="3">
        <f t="shared" si="26"/>
        <v>12.500729999999999</v>
      </c>
      <c r="AL11" s="7">
        <f t="shared" si="27"/>
        <v>117.49198000000001</v>
      </c>
      <c r="AM11" s="7">
        <f t="shared" si="28"/>
        <v>1405.9830199999999</v>
      </c>
      <c r="AN11" s="1"/>
      <c r="AO11" s="1"/>
    </row>
    <row r="12" spans="1:41" x14ac:dyDescent="0.25">
      <c r="A12" s="2" t="s">
        <v>7</v>
      </c>
      <c r="B12" s="3">
        <f t="shared" si="29"/>
        <v>1647</v>
      </c>
      <c r="C12" s="3">
        <f t="shared" si="3"/>
        <v>2050.5149999999999</v>
      </c>
      <c r="D12" s="3">
        <f t="shared" si="4"/>
        <v>54.9</v>
      </c>
      <c r="E12" s="3">
        <f t="shared" si="5"/>
        <v>68.350499999999997</v>
      </c>
      <c r="F12" s="3">
        <f t="shared" si="6"/>
        <v>10.979999999999999</v>
      </c>
      <c r="G12" s="3">
        <f t="shared" si="7"/>
        <v>13.670099999999998</v>
      </c>
      <c r="H12" s="3">
        <f t="shared" si="8"/>
        <v>82.35</v>
      </c>
      <c r="I12" s="3">
        <f t="shared" si="9"/>
        <v>102.52574999999999</v>
      </c>
      <c r="J12" s="3">
        <f t="shared" si="10"/>
        <v>68.625</v>
      </c>
      <c r="K12" s="3">
        <f t="shared" si="11"/>
        <v>85.438124999999999</v>
      </c>
      <c r="L12" s="13">
        <v>25</v>
      </c>
      <c r="M12" s="13">
        <v>4</v>
      </c>
      <c r="N12" s="13">
        <v>1</v>
      </c>
      <c r="O12" s="3">
        <f t="shared" si="12"/>
        <v>30</v>
      </c>
      <c r="P12" s="13"/>
      <c r="Q12" s="13"/>
      <c r="R12" s="13"/>
      <c r="S12" s="3">
        <f t="shared" si="13"/>
        <v>1647</v>
      </c>
      <c r="T12" s="3">
        <f t="shared" si="14"/>
        <v>2050.5149999999999</v>
      </c>
      <c r="U12" s="3">
        <f t="shared" si="0"/>
        <v>0</v>
      </c>
      <c r="V12" s="3">
        <f t="shared" si="15"/>
        <v>0</v>
      </c>
      <c r="W12" s="3">
        <f t="shared" si="1"/>
        <v>0</v>
      </c>
      <c r="X12" s="3">
        <f t="shared" si="16"/>
        <v>0</v>
      </c>
      <c r="Y12" s="3">
        <f t="shared" si="2"/>
        <v>0</v>
      </c>
      <c r="Z12" s="3">
        <f t="shared" si="17"/>
        <v>0</v>
      </c>
      <c r="AA12" s="3">
        <f t="shared" si="18"/>
        <v>1647</v>
      </c>
      <c r="AB12" s="7">
        <f t="shared" si="19"/>
        <v>2050.5149999999999</v>
      </c>
      <c r="AC12" s="7">
        <f t="shared" si="20"/>
        <v>527.04</v>
      </c>
      <c r="AD12" s="3">
        <f t="shared" si="21"/>
        <v>1523.4749999999999</v>
      </c>
      <c r="AE12" s="3">
        <f t="shared" si="30"/>
        <v>12187.800000000001</v>
      </c>
      <c r="AF12" s="3">
        <f t="shared" si="22"/>
        <v>1828.17</v>
      </c>
      <c r="AG12" s="3">
        <f t="shared" si="31"/>
        <v>228.52125000000001</v>
      </c>
      <c r="AH12" s="12">
        <f t="shared" si="23"/>
        <v>228.52125000000001</v>
      </c>
      <c r="AI12" s="3">
        <f t="shared" si="24"/>
        <v>123.53</v>
      </c>
      <c r="AJ12" s="3">
        <f t="shared" si="25"/>
        <v>104.99125000000001</v>
      </c>
      <c r="AK12" s="3">
        <f t="shared" si="26"/>
        <v>12.500729999999999</v>
      </c>
      <c r="AL12" s="7">
        <f t="shared" si="27"/>
        <v>117.49198000000001</v>
      </c>
      <c r="AM12" s="7">
        <f t="shared" si="28"/>
        <v>1405.9830199999999</v>
      </c>
      <c r="AN12" s="1"/>
      <c r="AO12" s="1"/>
    </row>
    <row r="13" spans="1:41" x14ac:dyDescent="0.25">
      <c r="A13" s="2" t="s">
        <v>8</v>
      </c>
      <c r="B13" s="3">
        <f t="shared" si="29"/>
        <v>1647</v>
      </c>
      <c r="C13" s="3">
        <f t="shared" si="3"/>
        <v>2050.5149999999999</v>
      </c>
      <c r="D13" s="3">
        <f t="shared" si="4"/>
        <v>54.9</v>
      </c>
      <c r="E13" s="3">
        <f t="shared" si="5"/>
        <v>68.350499999999997</v>
      </c>
      <c r="F13" s="3">
        <f t="shared" si="6"/>
        <v>10.979999999999999</v>
      </c>
      <c r="G13" s="3">
        <f t="shared" si="7"/>
        <v>13.670099999999998</v>
      </c>
      <c r="H13" s="3">
        <f t="shared" si="8"/>
        <v>82.35</v>
      </c>
      <c r="I13" s="3">
        <f t="shared" si="9"/>
        <v>102.52574999999999</v>
      </c>
      <c r="J13" s="3">
        <f t="shared" si="10"/>
        <v>68.625</v>
      </c>
      <c r="K13" s="3">
        <f t="shared" si="11"/>
        <v>85.438124999999999</v>
      </c>
      <c r="L13" s="13">
        <v>25</v>
      </c>
      <c r="M13" s="13">
        <v>4</v>
      </c>
      <c r="N13" s="13">
        <v>1</v>
      </c>
      <c r="O13" s="3">
        <f t="shared" si="12"/>
        <v>30</v>
      </c>
      <c r="P13" s="13"/>
      <c r="Q13" s="13"/>
      <c r="R13" s="13"/>
      <c r="S13" s="3">
        <f t="shared" si="13"/>
        <v>1647</v>
      </c>
      <c r="T13" s="3">
        <f t="shared" si="14"/>
        <v>2050.5149999999999</v>
      </c>
      <c r="U13" s="3">
        <f t="shared" si="0"/>
        <v>0</v>
      </c>
      <c r="V13" s="3">
        <f t="shared" si="15"/>
        <v>0</v>
      </c>
      <c r="W13" s="3">
        <f t="shared" si="1"/>
        <v>0</v>
      </c>
      <c r="X13" s="3">
        <f t="shared" si="16"/>
        <v>0</v>
      </c>
      <c r="Y13" s="3">
        <f t="shared" si="2"/>
        <v>0</v>
      </c>
      <c r="Z13" s="3">
        <f t="shared" si="17"/>
        <v>0</v>
      </c>
      <c r="AA13" s="3">
        <f t="shared" si="18"/>
        <v>1647</v>
      </c>
      <c r="AB13" s="7">
        <f t="shared" si="19"/>
        <v>2050.5149999999999</v>
      </c>
      <c r="AC13" s="7">
        <f t="shared" si="20"/>
        <v>527.04</v>
      </c>
      <c r="AD13" s="3">
        <f t="shared" si="21"/>
        <v>1523.4749999999999</v>
      </c>
      <c r="AE13" s="3">
        <f t="shared" si="30"/>
        <v>13711.275000000001</v>
      </c>
      <c r="AF13" s="3">
        <f t="shared" si="22"/>
        <v>2112.2550000000001</v>
      </c>
      <c r="AG13" s="3">
        <f t="shared" si="31"/>
        <v>284.08500000000004</v>
      </c>
      <c r="AH13" s="12">
        <f t="shared" si="23"/>
        <v>284.08500000000004</v>
      </c>
      <c r="AI13" s="3">
        <f t="shared" si="24"/>
        <v>123.53</v>
      </c>
      <c r="AJ13" s="3">
        <f t="shared" si="25"/>
        <v>160.55500000000004</v>
      </c>
      <c r="AK13" s="3">
        <f t="shared" si="26"/>
        <v>12.500729999999999</v>
      </c>
      <c r="AL13" s="7">
        <f t="shared" si="27"/>
        <v>173.05573000000004</v>
      </c>
      <c r="AM13" s="7">
        <f t="shared" si="28"/>
        <v>1350.4192699999999</v>
      </c>
      <c r="AN13" s="1"/>
      <c r="AO13" s="1"/>
    </row>
    <row r="14" spans="1:41" x14ac:dyDescent="0.25">
      <c r="A14" s="2" t="s">
        <v>9</v>
      </c>
      <c r="B14" s="3">
        <f t="shared" si="29"/>
        <v>1647</v>
      </c>
      <c r="C14" s="3">
        <f t="shared" si="3"/>
        <v>2050.5149999999999</v>
      </c>
      <c r="D14" s="3">
        <f t="shared" si="4"/>
        <v>54.9</v>
      </c>
      <c r="E14" s="3">
        <f t="shared" si="5"/>
        <v>68.350499999999997</v>
      </c>
      <c r="F14" s="3">
        <f t="shared" si="6"/>
        <v>10.979999999999999</v>
      </c>
      <c r="G14" s="3">
        <f t="shared" si="7"/>
        <v>13.670099999999998</v>
      </c>
      <c r="H14" s="3">
        <f t="shared" si="8"/>
        <v>82.35</v>
      </c>
      <c r="I14" s="3">
        <f t="shared" si="9"/>
        <v>102.52574999999999</v>
      </c>
      <c r="J14" s="3">
        <f t="shared" si="10"/>
        <v>68.625</v>
      </c>
      <c r="K14" s="3">
        <f t="shared" si="11"/>
        <v>85.438124999999999</v>
      </c>
      <c r="L14" s="13">
        <v>25</v>
      </c>
      <c r="M14" s="13">
        <v>4</v>
      </c>
      <c r="N14" s="13">
        <v>1</v>
      </c>
      <c r="O14" s="3">
        <f t="shared" si="12"/>
        <v>30</v>
      </c>
      <c r="P14" s="13"/>
      <c r="Q14" s="13"/>
      <c r="R14" s="13"/>
      <c r="S14" s="3">
        <f t="shared" si="13"/>
        <v>1647</v>
      </c>
      <c r="T14" s="3">
        <f t="shared" si="14"/>
        <v>2050.5149999999999</v>
      </c>
      <c r="U14" s="3">
        <f t="shared" si="0"/>
        <v>0</v>
      </c>
      <c r="V14" s="3">
        <f t="shared" si="15"/>
        <v>0</v>
      </c>
      <c r="W14" s="3">
        <f t="shared" si="1"/>
        <v>0</v>
      </c>
      <c r="X14" s="3">
        <f t="shared" si="16"/>
        <v>0</v>
      </c>
      <c r="Y14" s="3">
        <f t="shared" si="2"/>
        <v>0</v>
      </c>
      <c r="Z14" s="3">
        <f t="shared" si="17"/>
        <v>0</v>
      </c>
      <c r="AA14" s="3">
        <f t="shared" si="18"/>
        <v>1647</v>
      </c>
      <c r="AB14" s="7">
        <f t="shared" si="19"/>
        <v>2050.5149999999999</v>
      </c>
      <c r="AC14" s="7">
        <f t="shared" si="20"/>
        <v>527.04</v>
      </c>
      <c r="AD14" s="3">
        <f t="shared" si="21"/>
        <v>1523.4749999999999</v>
      </c>
      <c r="AE14" s="3">
        <f t="shared" si="30"/>
        <v>15234.750000000002</v>
      </c>
      <c r="AF14" s="3">
        <f t="shared" si="22"/>
        <v>2416.9500000000003</v>
      </c>
      <c r="AG14" s="3">
        <f t="shared" si="31"/>
        <v>304.69500000000016</v>
      </c>
      <c r="AH14" s="12">
        <f t="shared" si="23"/>
        <v>304.69500000000016</v>
      </c>
      <c r="AI14" s="3">
        <f t="shared" si="24"/>
        <v>123.53</v>
      </c>
      <c r="AJ14" s="3">
        <f t="shared" si="25"/>
        <v>181.16500000000016</v>
      </c>
      <c r="AK14" s="3">
        <f t="shared" si="26"/>
        <v>12.500729999999999</v>
      </c>
      <c r="AL14" s="7">
        <f t="shared" si="27"/>
        <v>193.66573000000017</v>
      </c>
      <c r="AM14" s="7">
        <f t="shared" si="28"/>
        <v>1329.8092699999997</v>
      </c>
      <c r="AN14" s="1"/>
      <c r="AO14" s="1"/>
    </row>
    <row r="15" spans="1:41" x14ac:dyDescent="0.25">
      <c r="A15" s="2" t="s">
        <v>10</v>
      </c>
      <c r="B15" s="3">
        <f t="shared" si="29"/>
        <v>1647</v>
      </c>
      <c r="C15" s="3">
        <f t="shared" si="3"/>
        <v>2050.5149999999999</v>
      </c>
      <c r="D15" s="3">
        <f t="shared" si="4"/>
        <v>54.9</v>
      </c>
      <c r="E15" s="3">
        <f t="shared" si="5"/>
        <v>68.350499999999997</v>
      </c>
      <c r="F15" s="3">
        <f t="shared" si="6"/>
        <v>10.979999999999999</v>
      </c>
      <c r="G15" s="3">
        <f t="shared" si="7"/>
        <v>13.670099999999998</v>
      </c>
      <c r="H15" s="3">
        <f t="shared" si="8"/>
        <v>82.35</v>
      </c>
      <c r="I15" s="3">
        <f t="shared" si="9"/>
        <v>102.52574999999999</v>
      </c>
      <c r="J15" s="3">
        <f t="shared" si="10"/>
        <v>68.625</v>
      </c>
      <c r="K15" s="3">
        <f t="shared" si="11"/>
        <v>85.438124999999999</v>
      </c>
      <c r="L15" s="13">
        <v>25</v>
      </c>
      <c r="M15" s="13">
        <v>4</v>
      </c>
      <c r="N15" s="13">
        <v>1</v>
      </c>
      <c r="O15" s="3">
        <f t="shared" si="12"/>
        <v>30</v>
      </c>
      <c r="P15" s="13"/>
      <c r="Q15" s="13"/>
      <c r="R15" s="13"/>
      <c r="S15" s="3">
        <f t="shared" si="13"/>
        <v>1647</v>
      </c>
      <c r="T15" s="3">
        <f t="shared" si="14"/>
        <v>2050.5149999999999</v>
      </c>
      <c r="U15" s="3">
        <f t="shared" ref="U15:U16" si="32">P15*F15</f>
        <v>0</v>
      </c>
      <c r="V15" s="3">
        <f t="shared" si="15"/>
        <v>0</v>
      </c>
      <c r="W15" s="3">
        <f t="shared" ref="W15:W16" si="33">H15*Q15</f>
        <v>0</v>
      </c>
      <c r="X15" s="3">
        <f t="shared" si="16"/>
        <v>0</v>
      </c>
      <c r="Y15" s="3">
        <f t="shared" ref="Y15:Y16" si="34">J15*R15</f>
        <v>0</v>
      </c>
      <c r="Z15" s="3">
        <f t="shared" si="17"/>
        <v>0</v>
      </c>
      <c r="AA15" s="3">
        <f t="shared" si="18"/>
        <v>1647</v>
      </c>
      <c r="AB15" s="7">
        <f t="shared" si="19"/>
        <v>2050.5149999999999</v>
      </c>
      <c r="AC15" s="7">
        <f t="shared" si="20"/>
        <v>527.04</v>
      </c>
      <c r="AD15" s="3">
        <f t="shared" si="21"/>
        <v>1523.4749999999999</v>
      </c>
      <c r="AE15" s="3">
        <f t="shared" si="30"/>
        <v>16758.225000000002</v>
      </c>
      <c r="AF15" s="3">
        <f t="shared" si="22"/>
        <v>2721.6450000000004</v>
      </c>
      <c r="AG15" s="3">
        <f t="shared" si="31"/>
        <v>304.69500000000016</v>
      </c>
      <c r="AH15" s="12">
        <f t="shared" si="23"/>
        <v>304.69500000000016</v>
      </c>
      <c r="AI15" s="3">
        <f t="shared" si="24"/>
        <v>123.53</v>
      </c>
      <c r="AJ15" s="3">
        <f t="shared" si="25"/>
        <v>181.16500000000016</v>
      </c>
      <c r="AK15" s="3">
        <f t="shared" si="26"/>
        <v>12.500729999999999</v>
      </c>
      <c r="AL15" s="7">
        <f t="shared" si="27"/>
        <v>193.66573000000017</v>
      </c>
      <c r="AM15" s="7">
        <f t="shared" si="28"/>
        <v>1329.8092699999997</v>
      </c>
      <c r="AN15" s="1"/>
      <c r="AO15" s="1"/>
    </row>
    <row r="16" spans="1:41" x14ac:dyDescent="0.25">
      <c r="A16" s="2" t="s">
        <v>11</v>
      </c>
      <c r="B16" s="3">
        <f t="shared" si="29"/>
        <v>1647</v>
      </c>
      <c r="C16" s="3">
        <f t="shared" si="3"/>
        <v>2050.5149999999999</v>
      </c>
      <c r="D16" s="3">
        <f t="shared" si="4"/>
        <v>54.9</v>
      </c>
      <c r="E16" s="3">
        <f t="shared" si="5"/>
        <v>68.350499999999997</v>
      </c>
      <c r="F16" s="3">
        <f t="shared" si="6"/>
        <v>10.979999999999999</v>
      </c>
      <c r="G16" s="3">
        <f t="shared" si="7"/>
        <v>13.670099999999998</v>
      </c>
      <c r="H16" s="3">
        <f t="shared" si="8"/>
        <v>82.35</v>
      </c>
      <c r="I16" s="3">
        <f t="shared" si="9"/>
        <v>102.52574999999999</v>
      </c>
      <c r="J16" s="3">
        <f t="shared" si="10"/>
        <v>68.625</v>
      </c>
      <c r="K16" s="3">
        <f t="shared" si="11"/>
        <v>85.438124999999999</v>
      </c>
      <c r="L16" s="13">
        <v>25</v>
      </c>
      <c r="M16" s="13">
        <v>4</v>
      </c>
      <c r="N16" s="13">
        <v>1</v>
      </c>
      <c r="O16" s="3">
        <f t="shared" si="12"/>
        <v>30</v>
      </c>
      <c r="P16" s="13"/>
      <c r="Q16" s="13"/>
      <c r="R16" s="13"/>
      <c r="S16" s="3">
        <f t="shared" si="13"/>
        <v>1647</v>
      </c>
      <c r="T16" s="3">
        <f t="shared" si="14"/>
        <v>2050.5149999999999</v>
      </c>
      <c r="U16" s="3">
        <f t="shared" si="32"/>
        <v>0</v>
      </c>
      <c r="V16" s="3">
        <f t="shared" si="15"/>
        <v>0</v>
      </c>
      <c r="W16" s="3">
        <f t="shared" si="33"/>
        <v>0</v>
      </c>
      <c r="X16" s="3">
        <f t="shared" si="16"/>
        <v>0</v>
      </c>
      <c r="Y16" s="3">
        <f t="shared" si="34"/>
        <v>0</v>
      </c>
      <c r="Z16" s="3">
        <f t="shared" si="17"/>
        <v>0</v>
      </c>
      <c r="AA16" s="3">
        <f t="shared" si="18"/>
        <v>1647</v>
      </c>
      <c r="AB16" s="7">
        <f t="shared" si="19"/>
        <v>2050.5149999999999</v>
      </c>
      <c r="AC16" s="7">
        <f t="shared" si="20"/>
        <v>527.04</v>
      </c>
      <c r="AD16" s="3">
        <f t="shared" si="21"/>
        <v>1523.4749999999999</v>
      </c>
      <c r="AE16" s="3">
        <f t="shared" si="30"/>
        <v>18281.7</v>
      </c>
      <c r="AF16" s="3">
        <f t="shared" si="22"/>
        <v>3026.34</v>
      </c>
      <c r="AG16" s="3">
        <f t="shared" si="31"/>
        <v>304.69499999999971</v>
      </c>
      <c r="AH16" s="12">
        <f t="shared" si="23"/>
        <v>304.69499999999971</v>
      </c>
      <c r="AI16" s="3">
        <f t="shared" si="24"/>
        <v>123.53</v>
      </c>
      <c r="AJ16" s="3">
        <f t="shared" si="25"/>
        <v>181.16499999999971</v>
      </c>
      <c r="AK16" s="3">
        <f t="shared" si="26"/>
        <v>12.500729999999999</v>
      </c>
      <c r="AL16" s="7">
        <f t="shared" si="27"/>
        <v>193.66572999999971</v>
      </c>
      <c r="AM16" s="7">
        <f t="shared" si="28"/>
        <v>1329.8092700000002</v>
      </c>
      <c r="AN16" s="1"/>
      <c r="AO16" s="1"/>
    </row>
    <row r="17" spans="1:41" x14ac:dyDescent="0.25">
      <c r="A17" s="19" t="s">
        <v>22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">
        <f t="shared" ref="L17:O17" si="35">SUM(L5:L16)</f>
        <v>300</v>
      </c>
      <c r="M17" s="3">
        <f t="shared" si="35"/>
        <v>48</v>
      </c>
      <c r="N17" s="3">
        <f t="shared" si="35"/>
        <v>12</v>
      </c>
      <c r="O17" s="3">
        <f t="shared" si="35"/>
        <v>360</v>
      </c>
      <c r="P17" s="3">
        <f>SUM(P5:P16)</f>
        <v>0</v>
      </c>
      <c r="Q17" s="3">
        <f>SUM(Q5:Q16)</f>
        <v>0</v>
      </c>
      <c r="R17" s="3">
        <f>SUM(R5:R16)</f>
        <v>0</v>
      </c>
      <c r="S17" s="3">
        <f t="shared" ref="S17:AM17" si="36">SUM(S5:S16)</f>
        <v>19764</v>
      </c>
      <c r="T17" s="3">
        <f t="shared" si="36"/>
        <v>24606.179999999997</v>
      </c>
      <c r="U17" s="3">
        <f t="shared" si="36"/>
        <v>0</v>
      </c>
      <c r="V17" s="3">
        <f t="shared" si="36"/>
        <v>0</v>
      </c>
      <c r="W17" s="3">
        <f t="shared" si="36"/>
        <v>0</v>
      </c>
      <c r="X17" s="3">
        <f t="shared" si="36"/>
        <v>0</v>
      </c>
      <c r="Y17" s="3">
        <f t="shared" si="36"/>
        <v>0</v>
      </c>
      <c r="Z17" s="3">
        <f t="shared" si="36"/>
        <v>0</v>
      </c>
      <c r="AA17" s="3">
        <f t="shared" si="36"/>
        <v>19764</v>
      </c>
      <c r="AB17" s="3">
        <f t="shared" si="36"/>
        <v>24606.179999999997</v>
      </c>
      <c r="AC17" s="3">
        <f t="shared" si="36"/>
        <v>6324.48</v>
      </c>
      <c r="AD17" s="3">
        <f t="shared" si="36"/>
        <v>18281.7</v>
      </c>
      <c r="AE17" s="3">
        <f>AE16</f>
        <v>18281.7</v>
      </c>
      <c r="AF17" s="3"/>
      <c r="AG17" s="3"/>
      <c r="AH17" s="12">
        <f t="shared" si="36"/>
        <v>3026.34</v>
      </c>
      <c r="AI17" s="3">
        <f t="shared" si="36"/>
        <v>1482.36</v>
      </c>
      <c r="AJ17" s="3">
        <f t="shared" si="36"/>
        <v>1543.9800000000002</v>
      </c>
      <c r="AK17" s="3">
        <f t="shared" si="36"/>
        <v>150.00876000000002</v>
      </c>
      <c r="AL17" s="3">
        <f t="shared" si="36"/>
        <v>1693.9887600000002</v>
      </c>
      <c r="AM17" s="3">
        <f t="shared" si="36"/>
        <v>16587.711240000001</v>
      </c>
      <c r="AN17" s="1"/>
      <c r="AO17" s="1"/>
    </row>
    <row r="18" spans="1:41" x14ac:dyDescent="0.25">
      <c r="AH18" s="1"/>
      <c r="AI18" s="1"/>
      <c r="AJ18" s="1"/>
      <c r="AK18" s="1"/>
      <c r="AL18" s="1"/>
      <c r="AM18" s="1"/>
      <c r="AN18" s="1"/>
      <c r="AO18" s="1"/>
    </row>
    <row r="19" spans="1:41" x14ac:dyDescent="0.25">
      <c r="Y19" s="17"/>
      <c r="Z19" s="17"/>
      <c r="AA19" s="17"/>
      <c r="AE19" s="17" t="s">
        <v>51</v>
      </c>
      <c r="AF19" s="17"/>
      <c r="AG19" s="17"/>
      <c r="AH19" s="17"/>
      <c r="AI19" s="17"/>
      <c r="AJ19" s="1"/>
      <c r="AK19" s="1"/>
      <c r="AL19" s="1"/>
      <c r="AM19" s="1"/>
      <c r="AN19" s="1"/>
      <c r="AO19" s="1"/>
    </row>
    <row r="20" spans="1:41" x14ac:dyDescent="0.25">
      <c r="AA20" s="10"/>
      <c r="AE20" s="1">
        <v>0</v>
      </c>
      <c r="AF20" s="1"/>
      <c r="AG20" s="1"/>
      <c r="AH20" s="1">
        <v>12600</v>
      </c>
      <c r="AI20" s="10">
        <v>0.15</v>
      </c>
      <c r="AJ20" s="1">
        <f>AH20*AI20</f>
        <v>1890</v>
      </c>
      <c r="AK20" s="1"/>
      <c r="AL20" s="1"/>
      <c r="AM20" s="1"/>
      <c r="AN20" s="1"/>
      <c r="AO20" s="1"/>
    </row>
    <row r="21" spans="1:41" x14ac:dyDescent="0.25">
      <c r="AA21" s="10"/>
      <c r="AE21" s="1">
        <v>12600</v>
      </c>
      <c r="AF21" s="1"/>
      <c r="AG21" s="1"/>
      <c r="AH21" s="1">
        <v>30000</v>
      </c>
      <c r="AI21" s="10">
        <v>0.2</v>
      </c>
      <c r="AJ21" s="1">
        <f>((30000-12600)*AI21)+AJ20</f>
        <v>5370</v>
      </c>
      <c r="AK21" s="1"/>
      <c r="AL21" s="1"/>
      <c r="AM21" s="1"/>
      <c r="AN21" s="1"/>
      <c r="AO21" s="1"/>
    </row>
    <row r="22" spans="1:41" x14ac:dyDescent="0.25">
      <c r="AA22" s="10"/>
      <c r="AE22" s="1">
        <v>30000</v>
      </c>
      <c r="AF22" s="1"/>
      <c r="AG22" s="1"/>
      <c r="AH22" s="1">
        <v>110000</v>
      </c>
      <c r="AI22" s="10">
        <v>0.27</v>
      </c>
      <c r="AJ22" s="1">
        <f>((30000-12600)*AI22)+AJ21</f>
        <v>10068</v>
      </c>
      <c r="AK22" s="1"/>
      <c r="AL22" s="1"/>
      <c r="AM22" s="1"/>
      <c r="AN22" s="1"/>
      <c r="AO22" s="1"/>
    </row>
    <row r="23" spans="1:41" x14ac:dyDescent="0.25">
      <c r="AH23" s="1"/>
      <c r="AI23" s="1"/>
      <c r="AJ23" s="1"/>
      <c r="AK23" s="1"/>
      <c r="AL23" s="1"/>
      <c r="AM23" s="1"/>
      <c r="AN23" s="1"/>
      <c r="AO23" s="1"/>
    </row>
    <row r="24" spans="1:41" x14ac:dyDescent="0.25">
      <c r="AH24" s="1"/>
      <c r="AI24" s="1"/>
      <c r="AJ24" s="1"/>
      <c r="AK24" s="1"/>
      <c r="AL24" s="1"/>
      <c r="AM24" s="1"/>
      <c r="AN24" s="1"/>
      <c r="AO24" s="1"/>
    </row>
    <row r="25" spans="1:41" x14ac:dyDescent="0.25">
      <c r="AH25" s="1"/>
      <c r="AI25" s="1"/>
      <c r="AJ25" s="1"/>
      <c r="AK25" s="1"/>
      <c r="AL25" s="1"/>
      <c r="AM25" s="1"/>
      <c r="AN25" s="1"/>
      <c r="AO25" s="1"/>
    </row>
    <row r="26" spans="1:41" x14ac:dyDescent="0.25">
      <c r="AH26" s="1"/>
      <c r="AI26" s="1"/>
      <c r="AJ26" s="1"/>
      <c r="AK26" s="1"/>
      <c r="AL26" s="1"/>
      <c r="AM26" s="1"/>
      <c r="AN26" s="1"/>
      <c r="AO26" s="1"/>
    </row>
    <row r="27" spans="1:41" x14ac:dyDescent="0.25">
      <c r="AH27" s="1"/>
      <c r="AI27" s="1"/>
      <c r="AJ27" s="1"/>
      <c r="AK27" s="1"/>
      <c r="AL27" s="1"/>
      <c r="AM27" s="1"/>
      <c r="AN27" s="1"/>
      <c r="AO27" s="1"/>
    </row>
    <row r="28" spans="1:41" x14ac:dyDescent="0.25">
      <c r="AH28" s="1"/>
      <c r="AI28" s="1"/>
      <c r="AJ28" s="1"/>
      <c r="AK28" s="1"/>
      <c r="AL28" s="1"/>
      <c r="AM28" s="1"/>
      <c r="AN28" s="1"/>
      <c r="AO28" s="1"/>
    </row>
    <row r="29" spans="1:41" x14ac:dyDescent="0.25">
      <c r="AH29" s="1"/>
      <c r="AI29" s="1"/>
      <c r="AJ29" s="1"/>
      <c r="AK29" s="1"/>
      <c r="AL29" s="1"/>
      <c r="AM29" s="1"/>
      <c r="AN29" s="1"/>
      <c r="AO29" s="1"/>
    </row>
    <row r="30" spans="1:41" x14ac:dyDescent="0.25">
      <c r="AH30" s="1"/>
      <c r="AI30" s="1"/>
      <c r="AJ30" s="1"/>
      <c r="AK30" s="1"/>
      <c r="AL30" s="1"/>
      <c r="AM30" s="1"/>
      <c r="AN30" s="1"/>
      <c r="AO30" s="1"/>
    </row>
    <row r="31" spans="1:41" x14ac:dyDescent="0.25">
      <c r="AH31" s="1"/>
      <c r="AI31" s="1"/>
      <c r="AJ31" s="1"/>
      <c r="AK31" s="1"/>
      <c r="AL31" s="1"/>
      <c r="AM31" s="1"/>
      <c r="AN31" s="1"/>
      <c r="AO31" s="1"/>
    </row>
    <row r="32" spans="1:41" x14ac:dyDescent="0.25">
      <c r="AH32" s="1"/>
      <c r="AI32" s="1"/>
      <c r="AJ32" s="1"/>
      <c r="AK32" s="1"/>
      <c r="AL32" s="1"/>
      <c r="AM32" s="1"/>
      <c r="AN32" s="1"/>
      <c r="AO32" s="1"/>
    </row>
    <row r="33" spans="34:41" x14ac:dyDescent="0.25">
      <c r="AH33" s="1"/>
      <c r="AI33" s="1"/>
      <c r="AJ33" s="1"/>
      <c r="AK33" s="1"/>
      <c r="AL33" s="1"/>
      <c r="AM33" s="1"/>
      <c r="AN33" s="1"/>
      <c r="AO33" s="1"/>
    </row>
    <row r="34" spans="34:41" x14ac:dyDescent="0.25">
      <c r="AH34" s="1"/>
      <c r="AI34" s="1"/>
      <c r="AJ34" s="1"/>
      <c r="AK34" s="1"/>
      <c r="AL34" s="1"/>
      <c r="AM34" s="1"/>
      <c r="AN34" s="1"/>
      <c r="AO34" s="1"/>
    </row>
    <row r="35" spans="34:41" x14ac:dyDescent="0.25">
      <c r="AH35" s="1"/>
      <c r="AI35" s="1"/>
      <c r="AJ35" s="1"/>
      <c r="AK35" s="1"/>
      <c r="AL35" s="1"/>
      <c r="AM35" s="1"/>
      <c r="AN35" s="1"/>
      <c r="AO35" s="1"/>
    </row>
    <row r="36" spans="34:41" x14ac:dyDescent="0.25">
      <c r="AH36" s="1"/>
      <c r="AI36" s="1"/>
      <c r="AJ36" s="1"/>
      <c r="AK36" s="1"/>
      <c r="AL36" s="1"/>
      <c r="AM36" s="1"/>
      <c r="AN36" s="1"/>
      <c r="AO36" s="1"/>
    </row>
    <row r="37" spans="34:41" x14ac:dyDescent="0.25">
      <c r="AH37" s="1"/>
      <c r="AI37" s="1"/>
      <c r="AJ37" s="1"/>
      <c r="AK37" s="1"/>
      <c r="AL37" s="1"/>
      <c r="AM37" s="1"/>
      <c r="AN37" s="1"/>
      <c r="AO37" s="1"/>
    </row>
    <row r="38" spans="34:41" x14ac:dyDescent="0.25">
      <c r="AH38" s="1"/>
      <c r="AI38" s="1"/>
      <c r="AJ38" s="1"/>
      <c r="AK38" s="1"/>
      <c r="AL38" s="1"/>
      <c r="AM38" s="1"/>
      <c r="AN38" s="1"/>
      <c r="AO38" s="1"/>
    </row>
    <row r="39" spans="34:41" x14ac:dyDescent="0.25">
      <c r="AH39" s="1"/>
      <c r="AI39" s="1"/>
      <c r="AJ39" s="1"/>
      <c r="AK39" s="1"/>
      <c r="AL39" s="1"/>
      <c r="AM39" s="1"/>
      <c r="AN39" s="1"/>
      <c r="AO39" s="1"/>
    </row>
    <row r="40" spans="34:41" x14ac:dyDescent="0.25">
      <c r="AH40" s="1"/>
      <c r="AI40" s="1"/>
      <c r="AJ40" s="1"/>
      <c r="AK40" s="1"/>
      <c r="AL40" s="1"/>
      <c r="AM40" s="1"/>
      <c r="AN40" s="1"/>
      <c r="AO40" s="1"/>
    </row>
    <row r="41" spans="34:41" x14ac:dyDescent="0.25">
      <c r="AH41" s="1"/>
      <c r="AI41" s="1"/>
      <c r="AJ41" s="1"/>
      <c r="AK41" s="1"/>
      <c r="AL41" s="1"/>
      <c r="AM41" s="1"/>
      <c r="AN41" s="1"/>
      <c r="AO41" s="1"/>
    </row>
    <row r="42" spans="34:41" x14ac:dyDescent="0.25">
      <c r="AH42" s="1"/>
      <c r="AI42" s="1"/>
      <c r="AJ42" s="1"/>
      <c r="AK42" s="1"/>
      <c r="AL42" s="1"/>
      <c r="AM42" s="1"/>
      <c r="AN42" s="1"/>
      <c r="AO42" s="1"/>
    </row>
    <row r="43" spans="34:41" x14ac:dyDescent="0.25">
      <c r="AH43" s="1"/>
      <c r="AI43" s="1"/>
      <c r="AJ43" s="1"/>
      <c r="AK43" s="1"/>
      <c r="AL43" s="1"/>
      <c r="AM43" s="1"/>
      <c r="AN43" s="1"/>
      <c r="AO43" s="1"/>
    </row>
    <row r="44" spans="34:41" x14ac:dyDescent="0.25">
      <c r="AH44" s="1"/>
      <c r="AI44" s="1"/>
      <c r="AJ44" s="1"/>
      <c r="AK44" s="1"/>
      <c r="AL44" s="1"/>
      <c r="AM44" s="1"/>
      <c r="AN44" s="1"/>
      <c r="AO44" s="1"/>
    </row>
    <row r="45" spans="34:41" x14ac:dyDescent="0.25">
      <c r="AH45" s="1"/>
      <c r="AI45" s="1"/>
      <c r="AJ45" s="1"/>
      <c r="AK45" s="1"/>
      <c r="AL45" s="1"/>
      <c r="AM45" s="1"/>
      <c r="AN45" s="1"/>
      <c r="AO45" s="1"/>
    </row>
    <row r="46" spans="34:41" x14ac:dyDescent="0.25">
      <c r="AH46" s="1"/>
      <c r="AI46" s="1"/>
      <c r="AJ46" s="1"/>
      <c r="AK46" s="1"/>
      <c r="AL46" s="1"/>
      <c r="AM46" s="1"/>
      <c r="AN46" s="1"/>
      <c r="AO46" s="1"/>
    </row>
    <row r="47" spans="34:41" x14ac:dyDescent="0.25">
      <c r="AH47" s="1"/>
      <c r="AI47" s="1"/>
      <c r="AJ47" s="1"/>
      <c r="AK47" s="1"/>
      <c r="AL47" s="1"/>
      <c r="AM47" s="1"/>
      <c r="AN47" s="1"/>
      <c r="AO47" s="1"/>
    </row>
    <row r="48" spans="34:41" x14ac:dyDescent="0.25">
      <c r="AH48" s="1"/>
      <c r="AI48" s="1"/>
      <c r="AJ48" s="1"/>
      <c r="AK48" s="1"/>
      <c r="AL48" s="1"/>
      <c r="AM48" s="1"/>
      <c r="AN48" s="1"/>
      <c r="AO48" s="1"/>
    </row>
    <row r="49" spans="34:41" x14ac:dyDescent="0.25">
      <c r="AH49" s="1"/>
      <c r="AI49" s="1"/>
      <c r="AJ49" s="1"/>
      <c r="AK49" s="1"/>
      <c r="AL49" s="1"/>
      <c r="AM49" s="1"/>
      <c r="AN49" s="1"/>
      <c r="AO49" s="1"/>
    </row>
  </sheetData>
  <mergeCells count="19">
    <mergeCell ref="AE19:AI19"/>
    <mergeCell ref="Y19:AA19"/>
    <mergeCell ref="A1:H1"/>
    <mergeCell ref="AD3:AL3"/>
    <mergeCell ref="A17:K17"/>
    <mergeCell ref="F2:G2"/>
    <mergeCell ref="H2:I2"/>
    <mergeCell ref="J2:K2"/>
    <mergeCell ref="S3:AB3"/>
    <mergeCell ref="A2:E2"/>
    <mergeCell ref="A3:A4"/>
    <mergeCell ref="L3:O3"/>
    <mergeCell ref="P3:R3"/>
    <mergeCell ref="B3:C3"/>
    <mergeCell ref="D3:E3"/>
    <mergeCell ref="F3:G3"/>
    <mergeCell ref="H3:I3"/>
    <mergeCell ref="J3:K3"/>
    <mergeCell ref="I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server-</dc:creator>
  <cp:lastModifiedBy>server-</cp:lastModifiedBy>
  <dcterms:created xsi:type="dcterms:W3CDTF">2016-01-07T12:05:04Z</dcterms:created>
  <dcterms:modified xsi:type="dcterms:W3CDTF">2016-01-14T10:59:23Z</dcterms:modified>
</cp:coreProperties>
</file>